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BONENT-OTD\Users\Public\Отчет по ДУ за 2024\"/>
    </mc:Choice>
  </mc:AlternateContent>
  <bookViews>
    <workbookView xWindow="0" yWindow="0" windowWidth="23040" windowHeight="8244"/>
  </bookViews>
  <sheets>
    <sheet name="4&quot;а&quot;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I26" i="1"/>
  <c r="D35" i="1" s="1"/>
  <c r="K24" i="1"/>
  <c r="J24" i="1"/>
  <c r="L24" i="1" s="1"/>
  <c r="K23" i="1"/>
  <c r="J23" i="1"/>
  <c r="K22" i="1"/>
  <c r="L22" i="1" s="1"/>
  <c r="J22" i="1"/>
  <c r="L21" i="1"/>
  <c r="I21" i="1"/>
  <c r="I14" i="1" s="1"/>
  <c r="B21" i="1"/>
  <c r="K20" i="1"/>
  <c r="J20" i="1"/>
  <c r="B20" i="1"/>
  <c r="K19" i="1"/>
  <c r="J19" i="1"/>
  <c r="B19" i="1"/>
  <c r="K18" i="1"/>
  <c r="J18" i="1"/>
  <c r="B18" i="1"/>
  <c r="K17" i="1"/>
  <c r="J17" i="1"/>
  <c r="L17" i="1" s="1"/>
  <c r="K16" i="1"/>
  <c r="L16" i="1" s="1"/>
  <c r="J16" i="1"/>
  <c r="K15" i="1"/>
  <c r="J15" i="1"/>
  <c r="B15" i="1"/>
  <c r="K12" i="1"/>
  <c r="J12" i="1"/>
  <c r="L12" i="1" s="1"/>
  <c r="L15" i="1" l="1"/>
  <c r="L23" i="1"/>
  <c r="L20" i="1"/>
  <c r="L19" i="1"/>
  <c r="L25" i="1" s="1"/>
  <c r="L18" i="1"/>
  <c r="D37" i="1"/>
  <c r="E36" i="1"/>
  <c r="E35" i="1"/>
  <c r="I32" i="1"/>
  <c r="I42" i="1" s="1"/>
</calcChain>
</file>

<file path=xl/sharedStrings.xml><?xml version="1.0" encoding="utf-8"?>
<sst xmlns="http://schemas.openxmlformats.org/spreadsheetml/2006/main" count="101" uniqueCount="69">
  <si>
    <t xml:space="preserve"> пгт. Зеленогорский,  ул. Центральная,  дом  №4"а"</t>
  </si>
  <si>
    <t>№, дата акта</t>
  </si>
  <si>
    <t>Наименование вида работы (услуги)</t>
  </si>
  <si>
    <t>Периодичность/</t>
  </si>
  <si>
    <t>Единица</t>
  </si>
  <si>
    <t>Стоимость/</t>
  </si>
  <si>
    <t>Цена</t>
  </si>
  <si>
    <t xml:space="preserve">количественный </t>
  </si>
  <si>
    <t>измерения</t>
  </si>
  <si>
    <t>сметная</t>
  </si>
  <si>
    <t>выполненной</t>
  </si>
  <si>
    <t>показатель</t>
  </si>
  <si>
    <t>работы</t>
  </si>
  <si>
    <t>стоимость</t>
  </si>
  <si>
    <t>(услуги)</t>
  </si>
  <si>
    <t>( оказанной</t>
  </si>
  <si>
    <t>услуги)</t>
  </si>
  <si>
    <t>(оказанной</t>
  </si>
  <si>
    <t>в рублях</t>
  </si>
  <si>
    <t>услуги) за</t>
  </si>
  <si>
    <t>тариф 22,62</t>
  </si>
  <si>
    <t>тариф 24,6</t>
  </si>
  <si>
    <t>Итого</t>
  </si>
  <si>
    <t>единицу</t>
  </si>
  <si>
    <t>1-е полуг.2024</t>
  </si>
  <si>
    <t>2-е полуг.2024</t>
  </si>
  <si>
    <t>Управление</t>
  </si>
  <si>
    <t>2760,4/12</t>
  </si>
  <si>
    <t>м2</t>
  </si>
  <si>
    <t>Содержание общего имущества</t>
  </si>
  <si>
    <t>Содержание придомовой территории (оплата труда, расходные материалы)</t>
  </si>
  <si>
    <t>Содержание домовладения (оплата труда, расходные материалы)</t>
  </si>
  <si>
    <t>686,6/12</t>
  </si>
  <si>
    <t>Содержание внутридомового инженерного оборудования, в том числе промывка системы отопления</t>
  </si>
  <si>
    <t>Содержание и обслуживание приборов и узлов учета</t>
  </si>
  <si>
    <t>Обслуживание кровли</t>
  </si>
  <si>
    <t>Текущий ремонт</t>
  </si>
  <si>
    <t>688885,73-674598,79=14286,94</t>
  </si>
  <si>
    <t>4а-1С от 26.06.2024г.</t>
  </si>
  <si>
    <t>Восстановление решёток на канализационных окнах</t>
  </si>
  <si>
    <t>п.м.</t>
  </si>
  <si>
    <t>4а-2Р от 01.08.2024г.</t>
  </si>
  <si>
    <t>Ремонт подъездных козырьков</t>
  </si>
  <si>
    <t>4</t>
  </si>
  <si>
    <t>шт.</t>
  </si>
  <si>
    <t>4а-3Р от 08.08.2024г.</t>
  </si>
  <si>
    <t>Выборочный ремонт отмостки</t>
  </si>
  <si>
    <t>3,91</t>
  </si>
  <si>
    <t>4а-4С от 30.08.2024г.</t>
  </si>
  <si>
    <t>Замена участков стояков отопления, подвал/ по кв.48</t>
  </si>
  <si>
    <t>4а-6С от 27.12.2024г.</t>
  </si>
  <si>
    <t>Замена участка стояка отопления, подвал</t>
  </si>
  <si>
    <t>ИТОГО</t>
  </si>
  <si>
    <t>Показатели по текущему ремонту, руб.</t>
  </si>
  <si>
    <t>текущий ремонт</t>
  </si>
  <si>
    <t>начислено</t>
  </si>
  <si>
    <t>от содержания жилья, план</t>
  </si>
  <si>
    <t>выполнено</t>
  </si>
  <si>
    <t>от содержания жилья, факт</t>
  </si>
  <si>
    <t>% выполнения</t>
  </si>
  <si>
    <t>снижение</t>
  </si>
  <si>
    <t>на 01.01.2024г. - 43849,6</t>
  </si>
  <si>
    <t>2024г. 55135,35</t>
  </si>
  <si>
    <t>Неиспользованная сумма 11285,75 переносится на 2025 год.</t>
  </si>
  <si>
    <t>Услуга</t>
  </si>
  <si>
    <t>оплачено</t>
  </si>
  <si>
    <t>выполнено работ</t>
  </si>
  <si>
    <t>Содержание и текущий ремонт ОИ</t>
  </si>
  <si>
    <t>ОТЧЕТ ПО ДОГОВОРУ УПРАВЛЕНИЯ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</si>
</sst>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 applyFont="1"/>
    <xf numFmtId="0" fontId="2" fillId="0" borderId="0" xfId="0" applyFont="1" applyAlignment="1">
      <alignment horizontal="right"/>
    </xf>
    <xf numFmtId="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8" xfId="0" applyFont="1" applyBorder="1"/>
    <xf numFmtId="4" fontId="2" fillId="0" borderId="8" xfId="0" applyNumberFormat="1" applyFont="1" applyBorder="1"/>
    <xf numFmtId="164" fontId="5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4" fontId="6" fillId="2" borderId="8" xfId="0" applyNumberFormat="1" applyFont="1" applyFill="1" applyBorder="1"/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/>
    <xf numFmtId="4" fontId="6" fillId="0" borderId="8" xfId="0" applyNumberFormat="1" applyFont="1" applyBorder="1"/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2" fillId="0" borderId="15" xfId="0" applyNumberFormat="1" applyFont="1" applyBorder="1"/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4" fontId="9" fillId="0" borderId="15" xfId="0" applyNumberFormat="1" applyFont="1" applyBorder="1"/>
    <xf numFmtId="4" fontId="10" fillId="0" borderId="0" xfId="0" applyNumberFormat="1" applyFont="1"/>
    <xf numFmtId="0" fontId="10" fillId="0" borderId="0" xfId="0" applyFont="1"/>
    <xf numFmtId="4" fontId="2" fillId="0" borderId="15" xfId="0" applyNumberFormat="1" applyFont="1" applyBorder="1" applyAlignment="1">
      <alignment horizontal="right" wrapText="1"/>
    </xf>
    <xf numFmtId="10" fontId="2" fillId="0" borderId="15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4" fontId="2" fillId="0" borderId="14" xfId="0" applyNumberFormat="1" applyFont="1" applyBorder="1"/>
    <xf numFmtId="10" fontId="2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4" fontId="2" fillId="0" borderId="14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7" fillId="0" borderId="0" xfId="0" applyFont="1" applyAlignment="1"/>
    <xf numFmtId="4" fontId="7" fillId="0" borderId="0" xfId="0" applyNumberFormat="1" applyFont="1"/>
    <xf numFmtId="0" fontId="0" fillId="0" borderId="0" xfId="0" applyFont="1"/>
    <xf numFmtId="0" fontId="2" fillId="0" borderId="15" xfId="0" applyFont="1" applyBorder="1" applyAlignment="1">
      <alignment horizontal="center" wrapText="1"/>
    </xf>
    <xf numFmtId="4" fontId="2" fillId="0" borderId="15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" fontId="2" fillId="0" borderId="15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12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49" fontId="2" fillId="0" borderId="15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IST\OneDrive\&#1044;&#1086;&#1082;&#1091;&#1084;&#1077;&#1085;&#1090;&#1099;\MyChat\9%20-%20&#1069;&#1050;&#1054;&#1053;&#1054;&#1052;&#1048;&#1057;&#1058;\&#1054;&#1058;&#1063;&#1045;&#1058;&#1067;%20&#1087;&#1086;%20&#1052;&#1050;&#1044;\&#1056;&#1072;&#1079;&#1076;&#1077;&#1083;%20V%20&#1079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а"/>
      <sheetName val="15"/>
      <sheetName val="17"/>
      <sheetName val="3"/>
      <sheetName val="406"/>
      <sheetName val="4а"/>
      <sheetName val="4в"/>
      <sheetName val="4д"/>
      <sheetName val="5"/>
      <sheetName val="6"/>
      <sheetName val="61"/>
      <sheetName val="66"/>
      <sheetName val="67"/>
      <sheetName val="7"/>
      <sheetName val="80"/>
      <sheetName val="81"/>
      <sheetName val="81а"/>
      <sheetName val="Борисово"/>
    </sheetNames>
    <sheetDataSet>
      <sheetData sheetId="0" refreshError="1">
        <row r="15">
          <cell r="B15" t="str">
            <v>Оплата труда производственного персонала (включая ИТР)</v>
          </cell>
        </row>
        <row r="18">
          <cell r="B18" t="str">
            <v>Аварийно-диспетчерская служба</v>
          </cell>
        </row>
        <row r="19">
          <cell r="B19" t="str">
            <v>Абоненский отдел</v>
          </cell>
        </row>
        <row r="20">
          <cell r="B20" t="str">
            <v>Благоустройство территории</v>
          </cell>
        </row>
        <row r="22">
          <cell r="B22" t="str">
            <v>Дератизация и дезинсекция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61"/>
  <sheetViews>
    <sheetView tabSelected="1" topLeftCell="A41" zoomScaleNormal="100" workbookViewId="0">
      <selection activeCell="A44" sqref="A44:I45"/>
    </sheetView>
  </sheetViews>
  <sheetFormatPr defaultRowHeight="14.4" x14ac:dyDescent="0.3"/>
  <cols>
    <col min="1" max="1" width="16.6640625" style="57" customWidth="1"/>
    <col min="2" max="3" width="8.88671875" style="57"/>
    <col min="4" max="4" width="11.109375" style="57" customWidth="1"/>
    <col min="5" max="5" width="8.88671875" style="57"/>
    <col min="6" max="6" width="6.44140625" style="57" customWidth="1"/>
    <col min="7" max="7" width="10.33203125" style="57" customWidth="1"/>
    <col min="8" max="8" width="14.44140625" style="57" customWidth="1"/>
    <col min="9" max="9" width="64" style="4" customWidth="1"/>
    <col min="10" max="10" width="13.6640625" style="6" customWidth="1"/>
    <col min="11" max="11" width="12.77734375" style="6" customWidth="1"/>
    <col min="12" max="12" width="9.88671875" style="6" bestFit="1" customWidth="1"/>
  </cols>
  <sheetData>
    <row r="1" spans="1:12" x14ac:dyDescent="0.3">
      <c r="A1" s="1"/>
      <c r="B1" s="111" t="s">
        <v>68</v>
      </c>
      <c r="C1" s="109"/>
      <c r="D1" s="109"/>
      <c r="E1" s="109"/>
      <c r="F1" s="109"/>
      <c r="G1" s="109"/>
      <c r="H1" s="109"/>
      <c r="I1" s="109"/>
      <c r="J1" s="3"/>
      <c r="K1" s="3"/>
      <c r="L1" s="4"/>
    </row>
    <row r="2" spans="1:12" x14ac:dyDescent="0.3">
      <c r="A2" s="1"/>
      <c r="B2" s="110" t="s">
        <v>0</v>
      </c>
      <c r="C2" s="110"/>
      <c r="D2" s="110"/>
      <c r="E2" s="110"/>
      <c r="F2" s="110"/>
      <c r="G2" s="110"/>
      <c r="H2" s="110"/>
      <c r="I2" s="110"/>
      <c r="J2" s="3"/>
      <c r="K2" s="3"/>
      <c r="L2" s="4"/>
    </row>
    <row r="3" spans="1:12" x14ac:dyDescent="0.3">
      <c r="A3" s="1"/>
      <c r="B3" s="1"/>
      <c r="C3" s="1"/>
      <c r="D3" s="1"/>
      <c r="E3" s="1"/>
      <c r="F3" s="1"/>
      <c r="G3" s="1"/>
      <c r="H3" s="1"/>
      <c r="I3" s="2"/>
    </row>
    <row r="4" spans="1:12" x14ac:dyDescent="0.3">
      <c r="A4" s="71" t="s">
        <v>1</v>
      </c>
      <c r="B4" s="101" t="s">
        <v>2</v>
      </c>
      <c r="C4" s="101"/>
      <c r="D4" s="102"/>
      <c r="E4" s="107" t="s">
        <v>3</v>
      </c>
      <c r="F4" s="108"/>
      <c r="G4" s="7" t="s">
        <v>4</v>
      </c>
      <c r="H4" s="8" t="s">
        <v>5</v>
      </c>
      <c r="I4" s="9" t="s">
        <v>6</v>
      </c>
    </row>
    <row r="5" spans="1:12" x14ac:dyDescent="0.3">
      <c r="A5" s="72"/>
      <c r="B5" s="103"/>
      <c r="C5" s="103"/>
      <c r="D5" s="104"/>
      <c r="E5" s="10" t="s">
        <v>7</v>
      </c>
      <c r="F5" s="11"/>
      <c r="G5" s="12" t="s">
        <v>8</v>
      </c>
      <c r="H5" s="13" t="s">
        <v>9</v>
      </c>
      <c r="I5" s="14" t="s">
        <v>10</v>
      </c>
    </row>
    <row r="6" spans="1:12" x14ac:dyDescent="0.3">
      <c r="A6" s="72"/>
      <c r="B6" s="103"/>
      <c r="C6" s="103"/>
      <c r="D6" s="104"/>
      <c r="E6" s="97" t="s">
        <v>11</v>
      </c>
      <c r="F6" s="98"/>
      <c r="G6" s="12" t="s">
        <v>12</v>
      </c>
      <c r="H6" s="13" t="s">
        <v>13</v>
      </c>
      <c r="I6" s="14" t="s">
        <v>12</v>
      </c>
    </row>
    <row r="7" spans="1:12" x14ac:dyDescent="0.3">
      <c r="A7" s="72"/>
      <c r="B7" s="103"/>
      <c r="C7" s="103"/>
      <c r="D7" s="104"/>
      <c r="E7" s="97" t="s">
        <v>10</v>
      </c>
      <c r="F7" s="98"/>
      <c r="G7" s="12" t="s">
        <v>14</v>
      </c>
      <c r="H7" s="13" t="s">
        <v>10</v>
      </c>
      <c r="I7" s="14" t="s">
        <v>15</v>
      </c>
    </row>
    <row r="8" spans="1:12" x14ac:dyDescent="0.3">
      <c r="A8" s="72"/>
      <c r="B8" s="103"/>
      <c r="C8" s="103"/>
      <c r="D8" s="104"/>
      <c r="E8" s="97" t="s">
        <v>12</v>
      </c>
      <c r="F8" s="98"/>
      <c r="G8" s="13"/>
      <c r="H8" s="13" t="s">
        <v>12</v>
      </c>
      <c r="I8" s="14" t="s">
        <v>16</v>
      </c>
    </row>
    <row r="9" spans="1:12" x14ac:dyDescent="0.3">
      <c r="A9" s="72"/>
      <c r="B9" s="103"/>
      <c r="C9" s="103"/>
      <c r="D9" s="104"/>
      <c r="E9" s="97" t="s">
        <v>17</v>
      </c>
      <c r="F9" s="98"/>
      <c r="G9" s="13"/>
      <c r="H9" s="13" t="s">
        <v>17</v>
      </c>
      <c r="I9" s="14" t="s">
        <v>18</v>
      </c>
    </row>
    <row r="10" spans="1:12" x14ac:dyDescent="0.3">
      <c r="A10" s="72"/>
      <c r="B10" s="103"/>
      <c r="C10" s="103"/>
      <c r="D10" s="104"/>
      <c r="E10" s="97" t="s">
        <v>16</v>
      </c>
      <c r="F10" s="98"/>
      <c r="G10" s="13"/>
      <c r="H10" s="13" t="s">
        <v>19</v>
      </c>
      <c r="I10" s="15"/>
      <c r="J10" s="6" t="s">
        <v>20</v>
      </c>
      <c r="K10" s="6" t="s">
        <v>21</v>
      </c>
      <c r="L10" s="6" t="s">
        <v>22</v>
      </c>
    </row>
    <row r="11" spans="1:12" x14ac:dyDescent="0.3">
      <c r="A11" s="73"/>
      <c r="B11" s="105"/>
      <c r="C11" s="105"/>
      <c r="D11" s="106"/>
      <c r="E11" s="16"/>
      <c r="F11" s="17"/>
      <c r="G11" s="18"/>
      <c r="H11" s="18" t="s">
        <v>23</v>
      </c>
      <c r="I11" s="19"/>
      <c r="J11" s="6" t="s">
        <v>24</v>
      </c>
      <c r="K11" s="6" t="s">
        <v>25</v>
      </c>
    </row>
    <row r="12" spans="1:12" x14ac:dyDescent="0.3">
      <c r="A12" s="20">
        <v>45679</v>
      </c>
      <c r="B12" s="88" t="s">
        <v>26</v>
      </c>
      <c r="C12" s="89"/>
      <c r="D12" s="90"/>
      <c r="E12" s="99" t="s">
        <v>27</v>
      </c>
      <c r="F12" s="100"/>
      <c r="G12" s="21" t="s">
        <v>28</v>
      </c>
      <c r="H12" s="22">
        <v>3.39</v>
      </c>
      <c r="I12" s="23">
        <v>112433.13</v>
      </c>
      <c r="J12" s="6">
        <f>3.39*2760.4*6</f>
        <v>56146.536000000007</v>
      </c>
      <c r="K12" s="6">
        <f>3.69*2760.4*6</f>
        <v>61115.256000000001</v>
      </c>
      <c r="L12" s="6">
        <f>J12+K12</f>
        <v>117261.79200000002</v>
      </c>
    </row>
    <row r="13" spans="1:12" x14ac:dyDescent="0.3">
      <c r="A13" s="24"/>
      <c r="B13" s="25"/>
      <c r="C13" s="25"/>
      <c r="D13" s="26"/>
      <c r="E13" s="16"/>
      <c r="F13" s="17"/>
      <c r="G13" s="18"/>
      <c r="H13" s="18"/>
      <c r="I13" s="19"/>
    </row>
    <row r="14" spans="1:12" x14ac:dyDescent="0.3">
      <c r="A14" s="20">
        <v>45679</v>
      </c>
      <c r="B14" s="88" t="s">
        <v>29</v>
      </c>
      <c r="C14" s="89"/>
      <c r="D14" s="90"/>
      <c r="E14" s="99" t="s">
        <v>27</v>
      </c>
      <c r="F14" s="100"/>
      <c r="G14" s="21" t="s">
        <v>28</v>
      </c>
      <c r="H14" s="18"/>
      <c r="I14" s="23">
        <f>I15+I16+I17+I18+I19+I20+I21+I22+I23+I24</f>
        <v>562165.65599999996</v>
      </c>
    </row>
    <row r="15" spans="1:12" ht="28.95" customHeight="1" x14ac:dyDescent="0.3">
      <c r="A15" s="24"/>
      <c r="B15" s="94" t="str">
        <f>'[1]10а'!B15</f>
        <v>Оплата труда производственного персонала (включая ИТР)</v>
      </c>
      <c r="C15" s="95"/>
      <c r="D15" s="96"/>
      <c r="E15" s="60" t="s">
        <v>27</v>
      </c>
      <c r="F15" s="62"/>
      <c r="G15" s="27" t="s">
        <v>28</v>
      </c>
      <c r="H15" s="28">
        <v>5.07</v>
      </c>
      <c r="I15" s="19">
        <v>172419.29</v>
      </c>
      <c r="J15" s="6">
        <f>5.07*2760.4*6</f>
        <v>83971.368000000002</v>
      </c>
      <c r="K15" s="6">
        <f>6.6*2760.4*6</f>
        <v>109311.84</v>
      </c>
      <c r="L15" s="6">
        <f t="shared" ref="L15:L24" si="0">J15+K15</f>
        <v>193283.20799999998</v>
      </c>
    </row>
    <row r="16" spans="1:12" ht="38.4" customHeight="1" x14ac:dyDescent="0.3">
      <c r="A16" s="24"/>
      <c r="B16" s="94" t="s">
        <v>30</v>
      </c>
      <c r="C16" s="95"/>
      <c r="D16" s="96"/>
      <c r="E16" s="60" t="s">
        <v>27</v>
      </c>
      <c r="F16" s="62"/>
      <c r="G16" s="27" t="s">
        <v>28</v>
      </c>
      <c r="H16" s="28">
        <v>2.15</v>
      </c>
      <c r="I16" s="19">
        <v>73116.639999999999</v>
      </c>
      <c r="J16" s="6">
        <f>2.15*2760.4*6</f>
        <v>35609.159999999996</v>
      </c>
      <c r="K16" s="6">
        <f>2.33*2760.4*6</f>
        <v>38590.392</v>
      </c>
      <c r="L16" s="6">
        <f t="shared" si="0"/>
        <v>74199.551999999996</v>
      </c>
    </row>
    <row r="17" spans="1:12" ht="30" customHeight="1" x14ac:dyDescent="0.3">
      <c r="A17" s="24"/>
      <c r="B17" s="94" t="s">
        <v>31</v>
      </c>
      <c r="C17" s="95"/>
      <c r="D17" s="96"/>
      <c r="E17" s="60" t="s">
        <v>27</v>
      </c>
      <c r="F17" s="62"/>
      <c r="G17" s="27" t="s">
        <v>28</v>
      </c>
      <c r="H17" s="28">
        <v>2.31</v>
      </c>
      <c r="I17" s="19">
        <v>78557.88</v>
      </c>
      <c r="J17" s="6">
        <f>2.31*2760.4*6</f>
        <v>38259.144</v>
      </c>
      <c r="K17" s="6">
        <f>2.52*2760.4*6</f>
        <v>41737.248000000007</v>
      </c>
      <c r="L17" s="6">
        <f t="shared" si="0"/>
        <v>79996.392000000007</v>
      </c>
    </row>
    <row r="18" spans="1:12" ht="14.4" customHeight="1" x14ac:dyDescent="0.3">
      <c r="A18" s="24"/>
      <c r="B18" s="94" t="str">
        <f>'[1]10а'!B18</f>
        <v>Аварийно-диспетчерская служба</v>
      </c>
      <c r="C18" s="95"/>
      <c r="D18" s="96"/>
      <c r="E18" s="60" t="s">
        <v>27</v>
      </c>
      <c r="F18" s="62"/>
      <c r="G18" s="27" t="s">
        <v>28</v>
      </c>
      <c r="H18" s="28">
        <v>4.49</v>
      </c>
      <c r="I18" s="19">
        <v>152694.76</v>
      </c>
      <c r="J18" s="6">
        <f>4.49*2760.4*6</f>
        <v>74365.176000000007</v>
      </c>
      <c r="K18" s="6">
        <f>4.88*2760.4*6</f>
        <v>80824.512000000002</v>
      </c>
      <c r="L18" s="6">
        <f t="shared" si="0"/>
        <v>155189.68800000002</v>
      </c>
    </row>
    <row r="19" spans="1:12" ht="14.4" customHeight="1" x14ac:dyDescent="0.3">
      <c r="A19" s="24"/>
      <c r="B19" s="94" t="str">
        <f>'[1]10а'!B19</f>
        <v>Абоненский отдел</v>
      </c>
      <c r="C19" s="95"/>
      <c r="D19" s="96"/>
      <c r="E19" s="60" t="s">
        <v>27</v>
      </c>
      <c r="F19" s="62"/>
      <c r="G19" s="27" t="s">
        <v>28</v>
      </c>
      <c r="H19" s="28">
        <v>0.34</v>
      </c>
      <c r="I19" s="19">
        <v>11562.63</v>
      </c>
      <c r="J19" s="6">
        <f>0.34*2760.4*6</f>
        <v>5631.2160000000003</v>
      </c>
      <c r="K19" s="6">
        <f>0.42*2760.4*6</f>
        <v>6956.2079999999996</v>
      </c>
      <c r="L19" s="6">
        <f t="shared" si="0"/>
        <v>12587.423999999999</v>
      </c>
    </row>
    <row r="20" spans="1:12" ht="14.4" customHeight="1" x14ac:dyDescent="0.3">
      <c r="A20" s="24"/>
      <c r="B20" s="94" t="str">
        <f>'[1]10а'!B20</f>
        <v>Благоустройство территории</v>
      </c>
      <c r="C20" s="95"/>
      <c r="D20" s="96"/>
      <c r="E20" s="60" t="s">
        <v>27</v>
      </c>
      <c r="F20" s="62"/>
      <c r="G20" s="27" t="s">
        <v>28</v>
      </c>
      <c r="H20" s="28">
        <v>0.03</v>
      </c>
      <c r="I20" s="19">
        <v>1020.23</v>
      </c>
      <c r="J20" s="6">
        <f>0.03*2760.4*6</f>
        <v>496.87199999999996</v>
      </c>
      <c r="K20" s="6">
        <f>0.08*2760.4*6</f>
        <v>1324.9920000000002</v>
      </c>
      <c r="L20" s="6">
        <f t="shared" si="0"/>
        <v>1821.864</v>
      </c>
    </row>
    <row r="21" spans="1:12" ht="14.4" customHeight="1" x14ac:dyDescent="0.3">
      <c r="A21" s="24"/>
      <c r="B21" s="94" t="str">
        <f>'[1]10а'!B22</f>
        <v>Дератизация и дезинсекция</v>
      </c>
      <c r="C21" s="95"/>
      <c r="D21" s="96"/>
      <c r="E21" s="60" t="s">
        <v>32</v>
      </c>
      <c r="F21" s="62"/>
      <c r="G21" s="27" t="s">
        <v>28</v>
      </c>
      <c r="H21" s="28">
        <v>0.57999999999999996</v>
      </c>
      <c r="I21" s="19">
        <f>686.6*12*0.58</f>
        <v>4778.7359999999999</v>
      </c>
      <c r="J21" s="6">
        <v>2677.74</v>
      </c>
      <c r="K21" s="6">
        <v>2677.74</v>
      </c>
      <c r="L21" s="6">
        <f t="shared" si="0"/>
        <v>5355.48</v>
      </c>
    </row>
    <row r="22" spans="1:12" ht="55.2" customHeight="1" x14ac:dyDescent="0.3">
      <c r="A22" s="24"/>
      <c r="B22" s="94" t="s">
        <v>33</v>
      </c>
      <c r="C22" s="95"/>
      <c r="D22" s="96"/>
      <c r="E22" s="60" t="s">
        <v>27</v>
      </c>
      <c r="F22" s="62"/>
      <c r="G22" s="27" t="s">
        <v>28</v>
      </c>
      <c r="H22" s="28">
        <v>1.1299999999999999</v>
      </c>
      <c r="I22" s="19">
        <v>38428.75</v>
      </c>
      <c r="J22" s="6">
        <f>1.13*2760.4*6</f>
        <v>18715.511999999999</v>
      </c>
      <c r="K22" s="6">
        <f>0.38*2760.4*6</f>
        <v>6293.7119999999995</v>
      </c>
      <c r="L22" s="6">
        <f t="shared" si="0"/>
        <v>25009.223999999998</v>
      </c>
    </row>
    <row r="23" spans="1:12" ht="30" customHeight="1" x14ac:dyDescent="0.3">
      <c r="A23" s="24"/>
      <c r="B23" s="94" t="s">
        <v>34</v>
      </c>
      <c r="C23" s="95"/>
      <c r="D23" s="96"/>
      <c r="E23" s="60" t="s">
        <v>27</v>
      </c>
      <c r="F23" s="62"/>
      <c r="G23" s="27" t="s">
        <v>28</v>
      </c>
      <c r="H23" s="28">
        <v>0.74</v>
      </c>
      <c r="I23" s="19">
        <v>25165.73</v>
      </c>
      <c r="J23" s="6">
        <f>0.74*2760.4*6</f>
        <v>12256.176000000001</v>
      </c>
      <c r="K23" s="6">
        <f>0.43*2760.4*6</f>
        <v>7121.8320000000003</v>
      </c>
      <c r="L23" s="6">
        <f t="shared" si="0"/>
        <v>19378.008000000002</v>
      </c>
    </row>
    <row r="24" spans="1:12" ht="14.4" customHeight="1" x14ac:dyDescent="0.3">
      <c r="A24" s="24"/>
      <c r="B24" s="94" t="s">
        <v>35</v>
      </c>
      <c r="C24" s="95"/>
      <c r="D24" s="96"/>
      <c r="E24" s="60" t="s">
        <v>27</v>
      </c>
      <c r="F24" s="62"/>
      <c r="G24" s="27" t="s">
        <v>28</v>
      </c>
      <c r="H24" s="28">
        <v>0.13</v>
      </c>
      <c r="I24" s="19">
        <v>4421.01</v>
      </c>
      <c r="J24" s="6">
        <f>0.13*2760.4*6</f>
        <v>2153.1120000000001</v>
      </c>
      <c r="K24" s="6">
        <f>0.16*2760.4*6</f>
        <v>2649.9840000000004</v>
      </c>
      <c r="L24" s="6">
        <f t="shared" si="0"/>
        <v>4803.0960000000005</v>
      </c>
    </row>
    <row r="25" spans="1:12" x14ac:dyDescent="0.3">
      <c r="A25" s="24"/>
      <c r="B25" s="25"/>
      <c r="C25" s="25"/>
      <c r="D25" s="26"/>
      <c r="E25" s="16"/>
      <c r="F25" s="17"/>
      <c r="G25" s="18"/>
      <c r="H25" s="29"/>
      <c r="I25" s="19"/>
      <c r="L25" s="6">
        <f>SUM(L12:L24)</f>
        <v>688885.728</v>
      </c>
    </row>
    <row r="26" spans="1:12" x14ac:dyDescent="0.3">
      <c r="A26" s="20">
        <v>45679</v>
      </c>
      <c r="B26" s="88" t="s">
        <v>36</v>
      </c>
      <c r="C26" s="89"/>
      <c r="D26" s="90"/>
      <c r="E26" s="16"/>
      <c r="F26" s="17"/>
      <c r="G26" s="18"/>
      <c r="H26" s="18"/>
      <c r="I26" s="30">
        <f>I27+I28+I29+I30+I31</f>
        <v>19820.07</v>
      </c>
      <c r="J26" s="6" t="s">
        <v>37</v>
      </c>
    </row>
    <row r="27" spans="1:12" ht="26.55" customHeight="1" x14ac:dyDescent="0.3">
      <c r="A27" s="31" t="s">
        <v>38</v>
      </c>
      <c r="B27" s="63" t="s">
        <v>39</v>
      </c>
      <c r="C27" s="64"/>
      <c r="D27" s="65"/>
      <c r="E27" s="60">
        <v>2</v>
      </c>
      <c r="F27" s="62"/>
      <c r="G27" s="32" t="s">
        <v>40</v>
      </c>
      <c r="H27" s="33">
        <f>I27/E27</f>
        <v>706.43499999999995</v>
      </c>
      <c r="I27" s="34">
        <v>1412.87</v>
      </c>
    </row>
    <row r="28" spans="1:12" ht="26.55" customHeight="1" x14ac:dyDescent="0.3">
      <c r="A28" s="31" t="s">
        <v>41</v>
      </c>
      <c r="B28" s="63" t="s">
        <v>42</v>
      </c>
      <c r="C28" s="64"/>
      <c r="D28" s="65"/>
      <c r="E28" s="91" t="s">
        <v>43</v>
      </c>
      <c r="F28" s="91"/>
      <c r="G28" s="32" t="s">
        <v>44</v>
      </c>
      <c r="H28" s="33">
        <f t="shared" ref="H28:H31" si="1">I28/E28</f>
        <v>1739.2825</v>
      </c>
      <c r="I28" s="34">
        <v>6957.13</v>
      </c>
    </row>
    <row r="29" spans="1:12" ht="26.55" customHeight="1" x14ac:dyDescent="0.3">
      <c r="A29" s="31" t="s">
        <v>45</v>
      </c>
      <c r="B29" s="80" t="s">
        <v>46</v>
      </c>
      <c r="C29" s="81"/>
      <c r="D29" s="82"/>
      <c r="E29" s="92" t="s">
        <v>47</v>
      </c>
      <c r="F29" s="93"/>
      <c r="G29" s="32" t="s">
        <v>28</v>
      </c>
      <c r="H29" s="33">
        <f t="shared" si="1"/>
        <v>2000.0281329923273</v>
      </c>
      <c r="I29" s="34">
        <v>7820.11</v>
      </c>
    </row>
    <row r="30" spans="1:12" ht="26.55" customHeight="1" x14ac:dyDescent="0.3">
      <c r="A30" s="31" t="s">
        <v>48</v>
      </c>
      <c r="B30" s="76" t="s">
        <v>49</v>
      </c>
      <c r="C30" s="77"/>
      <c r="D30" s="78"/>
      <c r="E30" s="79">
        <v>4</v>
      </c>
      <c r="F30" s="79"/>
      <c r="G30" s="32" t="s">
        <v>40</v>
      </c>
      <c r="H30" s="33">
        <f t="shared" si="1"/>
        <v>479.49</v>
      </c>
      <c r="I30" s="34">
        <v>1917.96</v>
      </c>
    </row>
    <row r="31" spans="1:12" ht="31.2" customHeight="1" x14ac:dyDescent="0.3">
      <c r="A31" s="31" t="s">
        <v>50</v>
      </c>
      <c r="B31" s="80" t="s">
        <v>51</v>
      </c>
      <c r="C31" s="81"/>
      <c r="D31" s="82"/>
      <c r="E31" s="60">
        <v>1</v>
      </c>
      <c r="F31" s="83"/>
      <c r="G31" s="32" t="s">
        <v>40</v>
      </c>
      <c r="H31" s="33">
        <f t="shared" si="1"/>
        <v>1712</v>
      </c>
      <c r="I31" s="34">
        <v>1712</v>
      </c>
    </row>
    <row r="32" spans="1:12" s="40" customFormat="1" ht="13.95" customHeight="1" x14ac:dyDescent="0.3">
      <c r="A32" s="35"/>
      <c r="B32" s="84" t="s">
        <v>52</v>
      </c>
      <c r="C32" s="85"/>
      <c r="D32" s="86"/>
      <c r="E32" s="87"/>
      <c r="F32" s="87"/>
      <c r="G32" s="36"/>
      <c r="H32" s="37"/>
      <c r="I32" s="38">
        <f>I26+I14+I12</f>
        <v>694418.85599999991</v>
      </c>
      <c r="J32" s="39"/>
      <c r="K32" s="39"/>
      <c r="L32" s="39"/>
    </row>
    <row r="33" spans="1:9" x14ac:dyDescent="0.3">
      <c r="A33" s="68" t="s">
        <v>53</v>
      </c>
      <c r="B33" s="69"/>
      <c r="C33" s="69"/>
      <c r="D33" s="69"/>
      <c r="E33" s="69"/>
      <c r="F33" s="69"/>
      <c r="G33" s="69"/>
      <c r="H33" s="70"/>
      <c r="I33" s="2"/>
    </row>
    <row r="34" spans="1:9" x14ac:dyDescent="0.3">
      <c r="A34" s="71" t="s">
        <v>54</v>
      </c>
      <c r="B34" s="58" t="s">
        <v>55</v>
      </c>
      <c r="C34" s="58"/>
      <c r="D34" s="41">
        <v>74955.42</v>
      </c>
      <c r="E34" s="42">
        <v>0.1</v>
      </c>
      <c r="F34" s="74" t="s">
        <v>56</v>
      </c>
      <c r="G34" s="74"/>
      <c r="H34" s="74"/>
      <c r="I34" s="2"/>
    </row>
    <row r="35" spans="1:9" x14ac:dyDescent="0.3">
      <c r="A35" s="72"/>
      <c r="B35" s="58" t="s">
        <v>57</v>
      </c>
      <c r="C35" s="58"/>
      <c r="D35" s="41">
        <f>I26</f>
        <v>19820.07</v>
      </c>
      <c r="E35" s="42">
        <f>D35*E34/D34</f>
        <v>2.6442477408571658E-2</v>
      </c>
      <c r="F35" s="74" t="s">
        <v>58</v>
      </c>
      <c r="G35" s="74"/>
      <c r="H35" s="74"/>
      <c r="I35" s="2"/>
    </row>
    <row r="36" spans="1:9" x14ac:dyDescent="0.3">
      <c r="A36" s="72"/>
      <c r="B36" s="60" t="s">
        <v>59</v>
      </c>
      <c r="C36" s="62"/>
      <c r="D36" s="43"/>
      <c r="E36" s="42">
        <f>D35/D34</f>
        <v>0.26442477408571657</v>
      </c>
      <c r="F36" s="60"/>
      <c r="G36" s="75"/>
      <c r="H36" s="62"/>
      <c r="I36" s="2"/>
    </row>
    <row r="37" spans="1:9" ht="13.95" customHeight="1" x14ac:dyDescent="0.3">
      <c r="A37" s="73"/>
      <c r="B37" s="60" t="s">
        <v>60</v>
      </c>
      <c r="C37" s="62"/>
      <c r="D37" s="33">
        <f>D35-D34</f>
        <v>-55135.35</v>
      </c>
      <c r="E37" s="42"/>
      <c r="F37" s="63"/>
      <c r="G37" s="64"/>
      <c r="H37" s="64"/>
      <c r="I37" s="65"/>
    </row>
    <row r="38" spans="1:9" ht="14.4" customHeight="1" x14ac:dyDescent="0.3">
      <c r="A38" s="44"/>
      <c r="B38" s="45"/>
      <c r="C38" s="45"/>
      <c r="D38" s="46"/>
      <c r="E38" s="47"/>
      <c r="F38" s="48"/>
      <c r="G38" s="48"/>
      <c r="H38" s="48"/>
      <c r="I38" s="49"/>
    </row>
    <row r="39" spans="1:9" ht="14.4" customHeight="1" x14ac:dyDescent="0.3">
      <c r="A39" s="60" t="s">
        <v>61</v>
      </c>
      <c r="B39" s="61"/>
      <c r="C39" s="60" t="s">
        <v>62</v>
      </c>
      <c r="D39" s="62"/>
      <c r="E39" s="63" t="s">
        <v>63</v>
      </c>
      <c r="F39" s="64"/>
      <c r="G39" s="64"/>
      <c r="H39" s="64"/>
      <c r="I39" s="65"/>
    </row>
    <row r="40" spans="1:9" ht="14.4" customHeight="1" x14ac:dyDescent="0.3">
      <c r="A40" s="50"/>
      <c r="B40" s="51"/>
      <c r="C40" s="50"/>
      <c r="D40" s="50"/>
      <c r="E40" s="52"/>
      <c r="F40" s="52"/>
      <c r="G40" s="52"/>
      <c r="H40" s="52"/>
      <c r="I40" s="53"/>
    </row>
    <row r="41" spans="1:9" ht="14.4" customHeight="1" x14ac:dyDescent="0.3">
      <c r="A41" s="50"/>
      <c r="B41" s="58" t="s">
        <v>64</v>
      </c>
      <c r="C41" s="58"/>
      <c r="D41" s="58"/>
      <c r="E41" s="66" t="s">
        <v>55</v>
      </c>
      <c r="F41" s="66"/>
      <c r="G41" s="67" t="s">
        <v>65</v>
      </c>
      <c r="H41" s="67"/>
      <c r="I41" s="54" t="s">
        <v>66</v>
      </c>
    </row>
    <row r="42" spans="1:9" ht="14.4" customHeight="1" x14ac:dyDescent="0.3">
      <c r="A42" s="50"/>
      <c r="B42" s="58" t="s">
        <v>67</v>
      </c>
      <c r="C42" s="58"/>
      <c r="D42" s="58"/>
      <c r="E42" s="59">
        <v>749554.21</v>
      </c>
      <c r="F42" s="59"/>
      <c r="G42" s="59">
        <v>712253.16</v>
      </c>
      <c r="H42" s="59"/>
      <c r="I42" s="54">
        <f>I32</f>
        <v>694418.85599999991</v>
      </c>
    </row>
    <row r="43" spans="1:9" ht="14.4" customHeight="1" x14ac:dyDescent="0.3">
      <c r="A43" s="50"/>
      <c r="B43" s="51"/>
      <c r="C43" s="50"/>
      <c r="D43" s="50"/>
      <c r="E43" s="52"/>
      <c r="F43" s="52"/>
      <c r="G43" s="52"/>
      <c r="H43" s="52"/>
      <c r="I43" s="53"/>
    </row>
    <row r="44" spans="1:9" x14ac:dyDescent="0.3">
      <c r="A44" s="5"/>
      <c r="B44" s="55"/>
      <c r="C44" s="1"/>
      <c r="D44" s="1"/>
      <c r="E44" s="1"/>
      <c r="F44" s="1"/>
      <c r="G44" s="1"/>
      <c r="H44" s="1"/>
      <c r="I44" s="56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2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2"/>
    </row>
    <row r="47" spans="1:9" x14ac:dyDescent="0.3">
      <c r="A47" s="5"/>
      <c r="B47" s="1"/>
      <c r="C47" s="1"/>
      <c r="D47" s="1"/>
      <c r="E47" s="1"/>
      <c r="F47" s="1"/>
      <c r="G47" s="1"/>
      <c r="H47" s="1"/>
      <c r="I47" s="2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2"/>
    </row>
    <row r="49" spans="1:9" x14ac:dyDescent="0.3">
      <c r="A49" s="5"/>
      <c r="B49" s="1"/>
      <c r="C49" s="1"/>
      <c r="D49" s="1"/>
      <c r="E49" s="1"/>
      <c r="F49" s="1"/>
      <c r="G49" s="1"/>
      <c r="H49" s="1"/>
      <c r="I49" s="2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2"/>
    </row>
  </sheetData>
  <mergeCells count="66">
    <mergeCell ref="B1:I1"/>
    <mergeCell ref="B2:I2"/>
    <mergeCell ref="B15:D15"/>
    <mergeCell ref="E15:F15"/>
    <mergeCell ref="A4:A11"/>
    <mergeCell ref="B4:D11"/>
    <mergeCell ref="E4:F4"/>
    <mergeCell ref="E6:F6"/>
    <mergeCell ref="E7:F7"/>
    <mergeCell ref="E8:F8"/>
    <mergeCell ref="E9:F9"/>
    <mergeCell ref="E10:F10"/>
    <mergeCell ref="B12:D12"/>
    <mergeCell ref="E12:F12"/>
    <mergeCell ref="B14:D14"/>
    <mergeCell ref="E14:F14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9:D29"/>
    <mergeCell ref="E29:F29"/>
    <mergeCell ref="B22:D22"/>
    <mergeCell ref="E22:F22"/>
    <mergeCell ref="B23:D23"/>
    <mergeCell ref="E23:F23"/>
    <mergeCell ref="B24:D24"/>
    <mergeCell ref="E24:F24"/>
    <mergeCell ref="B26:D26"/>
    <mergeCell ref="B27:D27"/>
    <mergeCell ref="E27:F27"/>
    <mergeCell ref="B28:D28"/>
    <mergeCell ref="E28:F28"/>
    <mergeCell ref="B30:D30"/>
    <mergeCell ref="E30:F30"/>
    <mergeCell ref="B31:D31"/>
    <mergeCell ref="E31:F31"/>
    <mergeCell ref="B32:D32"/>
    <mergeCell ref="E32:F32"/>
    <mergeCell ref="A33:H33"/>
    <mergeCell ref="A34:A37"/>
    <mergeCell ref="B34:C34"/>
    <mergeCell ref="F34:H34"/>
    <mergeCell ref="B35:C35"/>
    <mergeCell ref="F35:H35"/>
    <mergeCell ref="B36:C36"/>
    <mergeCell ref="F36:H36"/>
    <mergeCell ref="B37:C37"/>
    <mergeCell ref="F37:I37"/>
    <mergeCell ref="B42:D42"/>
    <mergeCell ref="E42:F42"/>
    <mergeCell ref="G42:H42"/>
    <mergeCell ref="A39:B39"/>
    <mergeCell ref="C39:D39"/>
    <mergeCell ref="E39:I39"/>
    <mergeCell ref="B41:D41"/>
    <mergeCell ref="E41:F41"/>
    <mergeCell ref="G41:H41"/>
  </mergeCells>
  <pageMargins left="1.1811023622047245" right="0.39370078740157483" top="0.78740157480314965" bottom="0.78740157480314965" header="0.31496062992125984" footer="0.31496062992125984"/>
  <pageSetup paperSize="9" scale="69" fitToHeight="2" orientation="landscape" r:id="rId1"/>
  <rowBreaks count="1" manualBreakCount="1">
    <brk id="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4"а"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YRIST</dc:creator>
  <cp:lastModifiedBy>YRIST</cp:lastModifiedBy>
  <dcterms:created xsi:type="dcterms:W3CDTF">2026-03-04T05:11:43Z</dcterms:created>
  <dcterms:modified xsi:type="dcterms:W3CDTF">2026-03-04T08:13:10Z</dcterms:modified>
</cp:coreProperties>
</file>